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0" yWindow="90" windowWidth="9795" windowHeight="8325" tabRatio="667" activeTab="0"/>
  </bookViews>
  <sheets>
    <sheet name="C.YEAR" sheetId="1" r:id="rId1"/>
    <sheet name="FY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</sheets>
  <definedNames/>
  <calcPr fullCalcOnLoad="1"/>
</workbook>
</file>

<file path=xl/sharedStrings.xml><?xml version="1.0" encoding="utf-8"?>
<sst xmlns="http://schemas.openxmlformats.org/spreadsheetml/2006/main" count="56" uniqueCount="51">
  <si>
    <t>TRANSIT PASSENGERS THROUGH ENTEBBE AIRPORT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</si>
  <si>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</si>
  <si>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</si>
  <si>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</si>
  <si>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</si>
  <si>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</si>
  <si>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</si>
  <si>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</si>
  <si>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</si>
  <si>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</si>
  <si>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</si>
  <si>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</si>
  <si>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</si>
  <si>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</si>
  <si>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TOTAL</t>
  </si>
  <si>
    <t>CIVIL AVIATION AUTHORITY UGANDA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</si>
  <si>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</si>
  <si>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</si>
  <si>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</si>
  <si>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</si>
  <si>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</si>
  <si>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</si>
  <si>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</si>
  <si>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</si>
  <si>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</si>
  <si>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</si>
  <si>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</si>
  <si>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2002/2003</t>
  </si>
  <si>
    <t>2003/04</t>
  </si>
  <si>
    <t>2004/05</t>
  </si>
  <si>
    <t>2005/06</t>
  </si>
  <si>
    <t>2006/07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</si>
  <si>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</si>
  <si>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</si>
  <si>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</si>
  <si>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</si>
  <si>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</si>
  <si>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</si>
  <si>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</si>
  <si>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</si>
  <si>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</si>
  <si>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</si>
  <si>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</si>
  <si>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</si>
  <si>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% Growth</t>
  </si>
  <si>
    <t>2007/08</t>
  </si>
  <si>
    <t>2008/09</t>
  </si>
  <si>
    <t>2009/10</t>
  </si>
  <si>
    <t>2010/11</t>
  </si>
  <si>
    <t>2011/12</t>
  </si>
  <si>
    <t>2012/13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</si>
</sst>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UGx&quot;#,##0_);\(&quot;UGx&quot;#,##0\)"/>
    <numFmt numFmtId="173" formatCode="&quot;UGx&quot;#,##0_);[Red]\(&quot;UGx&quot;#,##0\)"/>
    <numFmt numFmtId="174" formatCode="&quot;UGx&quot;#,##0.00_);\(&quot;UGx&quot;#,##0.00\)"/>
    <numFmt numFmtId="175" formatCode="&quot;UGx&quot;#,##0.00_);[Red]\(&quot;UGx&quot;#,##0.00\)"/>
    <numFmt numFmtId="176" formatCode="_(&quot;UGx&quot;* #,##0_);_(&quot;UGx&quot;* \(#,##0\);_(&quot;UGx&quot;* &quot;-&quot;_);_(@_)"/>
    <numFmt numFmtId="177" formatCode="_(&quot;UGx&quot;* #,##0.00_);_(&quot;UGx&quot;* \(#,##0.00\);_(&quot;UGx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183" fontId="0" fillId="0" borderId="12" xfId="0" applyNumberFormat="1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2" xfId="0" applyFont="1" applyBorder="1" applyAlignment="1">
      <alignment/>
    </xf>
    <xf numFmtId="183" fontId="5" fillId="0" borderId="12" xfId="0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7" xfId="0" applyFont="1" applyBorder="1" applyAlignment="1">
      <alignment/>
    </xf>
    <xf numFmtId="183" fontId="5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5" fillId="0" borderId="23" xfId="0" applyFont="1" applyFill="1" applyBorder="1" applyAlignment="1">
      <alignment/>
    </xf>
    <xf numFmtId="0" fontId="4" fillId="0" borderId="23" xfId="0" applyFont="1" applyBorder="1" applyAlignment="1">
      <alignment/>
    </xf>
    <xf numFmtId="0" fontId="1" fillId="0" borderId="24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183" fontId="5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="75" zoomScaleNormal="75" zoomScalePageLayoutView="0" workbookViewId="0" topLeftCell="O13">
      <selection activeCell="AC19" sqref="AC19"/>
    </sheetView>
  </sheetViews>
  <sheetFormatPr defaultColWidth="9.140625" defaultRowHeight="12.75"/>
  <cols>
    <col min="1" max="1" width="12.8515625" style="0" customWidth="1"/>
    <col min="2" max="2" width="11.140625" style="0" customWidth="1"/>
    <col min="3" max="3" width="10.421875" style="0" customWidth="1"/>
    <col min="4" max="4" width="10.57421875" style="0" customWidth="1"/>
    <col min="5" max="5" width="9.421875" style="0" customWidth="1"/>
    <col min="6" max="6" width="10.00390625" style="0" customWidth="1"/>
    <col min="7" max="8" width="8.57421875" style="0" customWidth="1"/>
    <col min="9" max="9" width="7.7109375" style="0" customWidth="1"/>
    <col min="10" max="15" width="9.57421875" style="0" bestFit="1" customWidth="1"/>
    <col min="20" max="20" width="9.8515625" style="0" bestFit="1" customWidth="1"/>
  </cols>
  <sheetData>
    <row r="1" spans="1:18" ht="18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8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5.7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25" ht="19.5" customHeight="1" thickTop="1">
      <c r="A4" s="11" t="s">
        <v>1</v>
      </c>
      <c r="B4" s="12">
        <v>1991</v>
      </c>
      <c r="C4" s="12">
        <v>1992</v>
      </c>
      <c r="D4" s="12">
        <v>1993</v>
      </c>
      <c r="E4" s="12">
        <v>1994</v>
      </c>
      <c r="F4" s="12">
        <v>1995</v>
      </c>
      <c r="G4" s="12">
        <v>1996</v>
      </c>
      <c r="H4" s="12">
        <v>1997</v>
      </c>
      <c r="I4" s="12">
        <v>1998</v>
      </c>
      <c r="J4" s="12">
        <v>1999</v>
      </c>
      <c r="K4" s="12">
        <v>2000</v>
      </c>
      <c r="L4" s="13">
        <v>2001</v>
      </c>
      <c r="M4" s="12">
        <v>2002</v>
      </c>
      <c r="N4" s="13">
        <v>2003</v>
      </c>
      <c r="O4" s="12">
        <v>2004</v>
      </c>
      <c r="P4" s="14">
        <v>2005</v>
      </c>
      <c r="Q4" s="15">
        <v>2006</v>
      </c>
      <c r="R4" s="13">
        <v>2007</v>
      </c>
      <c r="S4" s="15">
        <v>2008</v>
      </c>
      <c r="T4" s="14">
        <v>2009</v>
      </c>
      <c r="U4" s="14">
        <v>2010</v>
      </c>
      <c r="V4" s="15">
        <v>2011</v>
      </c>
      <c r="W4" s="15">
        <v>2012</v>
      </c>
      <c r="X4" s="15">
        <v>2013</v>
      </c>
      <c r="Y4" s="37">
        <v>2014</v>
      </c>
    </row>
    <row r="5" spans="1:25" ht="19.5" customHeight="1">
      <c r="A5" s="16" t="s">
        <v>2</v>
      </c>
      <c r="B5" s="17">
        <v>2212</v>
      </c>
      <c r="C5" s="17">
        <v>2831</v>
      </c>
      <c r="D5" s="17">
        <v>3600</v>
      </c>
      <c r="E5" s="17">
        <v>6437</v>
      </c>
      <c r="F5" s="17">
        <v>3075</v>
      </c>
      <c r="G5" s="17">
        <v>4554</v>
      </c>
      <c r="H5" s="17">
        <v>5237</v>
      </c>
      <c r="I5" s="17">
        <v>6226</v>
      </c>
      <c r="J5" s="17">
        <v>6710</v>
      </c>
      <c r="K5" s="17">
        <f>4812+2</f>
        <v>4814</v>
      </c>
      <c r="L5" s="18">
        <f>3442+47</f>
        <v>3489</v>
      </c>
      <c r="M5" s="18">
        <f>1832+80</f>
        <v>1912</v>
      </c>
      <c r="N5" s="18">
        <v>2134</v>
      </c>
      <c r="O5" s="17">
        <v>1617</v>
      </c>
      <c r="P5" s="17">
        <v>2230</v>
      </c>
      <c r="Q5" s="18">
        <v>3576</v>
      </c>
      <c r="R5" s="18">
        <v>3392</v>
      </c>
      <c r="S5" s="18">
        <v>3191</v>
      </c>
      <c r="T5" s="17">
        <v>2689</v>
      </c>
      <c r="U5" s="17">
        <v>5493</v>
      </c>
      <c r="V5" s="30">
        <v>7098</v>
      </c>
      <c r="W5" s="30">
        <v>6636</v>
      </c>
      <c r="X5" s="30">
        <v>7446</v>
      </c>
      <c r="Y5" s="38">
        <v>6968</v>
      </c>
    </row>
    <row r="6" spans="1:25" ht="19.5" customHeight="1">
      <c r="A6" s="16" t="s">
        <v>3</v>
      </c>
      <c r="B6" s="17">
        <v>1861</v>
      </c>
      <c r="C6" s="17">
        <v>2291</v>
      </c>
      <c r="D6" s="17">
        <v>2279</v>
      </c>
      <c r="E6" s="17">
        <v>3421</v>
      </c>
      <c r="F6" s="17">
        <v>3646</v>
      </c>
      <c r="G6" s="17">
        <v>3053</v>
      </c>
      <c r="H6" s="17">
        <v>3511</v>
      </c>
      <c r="I6" s="17">
        <v>5386</v>
      </c>
      <c r="J6" s="17">
        <v>5875</v>
      </c>
      <c r="K6" s="17">
        <f>5578+49</f>
        <v>5627</v>
      </c>
      <c r="L6" s="18">
        <f>4411+32</f>
        <v>4443</v>
      </c>
      <c r="M6" s="18">
        <f>959+216</f>
        <v>1175</v>
      </c>
      <c r="N6" s="18">
        <v>2024</v>
      </c>
      <c r="O6" s="17">
        <v>1916</v>
      </c>
      <c r="P6" s="17">
        <v>1573</v>
      </c>
      <c r="Q6" s="18">
        <v>3337</v>
      </c>
      <c r="R6" s="18">
        <v>2939</v>
      </c>
      <c r="S6" s="18">
        <v>2687</v>
      </c>
      <c r="T6" s="17">
        <v>3668</v>
      </c>
      <c r="U6" s="17">
        <v>4726</v>
      </c>
      <c r="V6" s="30">
        <v>5244</v>
      </c>
      <c r="W6" s="30">
        <v>7303</v>
      </c>
      <c r="X6" s="30">
        <v>6665</v>
      </c>
      <c r="Y6" s="38">
        <v>5406</v>
      </c>
    </row>
    <row r="7" spans="1:25" ht="19.5" customHeight="1">
      <c r="A7" s="16" t="s">
        <v>4</v>
      </c>
      <c r="B7" s="17">
        <v>2076</v>
      </c>
      <c r="C7" s="17">
        <v>1825</v>
      </c>
      <c r="D7" s="17">
        <v>2235</v>
      </c>
      <c r="E7" s="17">
        <v>3656</v>
      </c>
      <c r="F7" s="17">
        <v>3882</v>
      </c>
      <c r="G7" s="17">
        <v>3214</v>
      </c>
      <c r="H7" s="17">
        <v>3696</v>
      </c>
      <c r="I7" s="17">
        <v>5607</v>
      </c>
      <c r="J7" s="17">
        <v>6174</v>
      </c>
      <c r="K7" s="17">
        <f>125+4023</f>
        <v>4148</v>
      </c>
      <c r="L7" s="18">
        <f>4507+60</f>
        <v>4567</v>
      </c>
      <c r="M7" s="18">
        <f>1056+146</f>
        <v>1202</v>
      </c>
      <c r="N7" s="18">
        <v>1510</v>
      </c>
      <c r="O7" s="17">
        <v>1885</v>
      </c>
      <c r="P7" s="17">
        <v>2059</v>
      </c>
      <c r="Q7" s="18">
        <v>3606</v>
      </c>
      <c r="R7" s="18">
        <v>5175</v>
      </c>
      <c r="S7" s="18">
        <v>3016</v>
      </c>
      <c r="T7" s="17">
        <v>7992</v>
      </c>
      <c r="U7" s="17">
        <v>4718</v>
      </c>
      <c r="V7" s="30">
        <v>5770</v>
      </c>
      <c r="W7" s="30">
        <v>6952</v>
      </c>
      <c r="X7" s="30">
        <v>7809</v>
      </c>
      <c r="Y7" s="38">
        <v>6771</v>
      </c>
    </row>
    <row r="8" spans="1:25" ht="19.5" customHeight="1">
      <c r="A8" s="16" t="s">
        <v>5</v>
      </c>
      <c r="B8" s="17">
        <v>2429</v>
      </c>
      <c r="C8" s="17">
        <v>2198</v>
      </c>
      <c r="D8" s="17">
        <v>2900</v>
      </c>
      <c r="E8" s="17">
        <v>3664</v>
      </c>
      <c r="F8" s="17">
        <v>3722</v>
      </c>
      <c r="G8" s="17">
        <v>3879</v>
      </c>
      <c r="H8" s="17">
        <v>4461</v>
      </c>
      <c r="I8" s="17">
        <v>6228</v>
      </c>
      <c r="J8" s="17">
        <v>4142</v>
      </c>
      <c r="K8" s="17">
        <f>55+4106</f>
        <v>4161</v>
      </c>
      <c r="L8" s="18">
        <f>3649+23</f>
        <v>3672</v>
      </c>
      <c r="M8" s="18">
        <v>906</v>
      </c>
      <c r="N8" s="18">
        <v>1577</v>
      </c>
      <c r="O8" s="17">
        <v>1971</v>
      </c>
      <c r="P8" s="17">
        <v>1882</v>
      </c>
      <c r="Q8" s="18">
        <v>3276</v>
      </c>
      <c r="R8" s="18">
        <v>3226</v>
      </c>
      <c r="S8" s="18">
        <v>2678</v>
      </c>
      <c r="T8" s="17">
        <v>2943</v>
      </c>
      <c r="U8" s="17">
        <v>5310</v>
      </c>
      <c r="V8" s="30">
        <v>6933</v>
      </c>
      <c r="W8" s="30">
        <v>6055</v>
      </c>
      <c r="X8" s="30">
        <v>6491</v>
      </c>
      <c r="Y8" s="38">
        <v>6658</v>
      </c>
    </row>
    <row r="9" spans="1:25" ht="19.5" customHeight="1">
      <c r="A9" s="16" t="s">
        <v>6</v>
      </c>
      <c r="B9" s="17">
        <v>2048</v>
      </c>
      <c r="C9" s="17">
        <v>2475</v>
      </c>
      <c r="D9" s="17">
        <v>2825</v>
      </c>
      <c r="E9" s="17">
        <v>3693</v>
      </c>
      <c r="F9" s="17">
        <v>2772</v>
      </c>
      <c r="G9" s="17">
        <v>3804</v>
      </c>
      <c r="H9" s="17">
        <v>4375</v>
      </c>
      <c r="I9" s="17">
        <v>5491</v>
      </c>
      <c r="J9" s="17">
        <v>6174</v>
      </c>
      <c r="K9" s="17">
        <f>4197+184</f>
        <v>4381</v>
      </c>
      <c r="L9" s="18">
        <f>2950+11</f>
        <v>2961</v>
      </c>
      <c r="M9" s="18">
        <v>1228</v>
      </c>
      <c r="N9" s="18">
        <v>3918</v>
      </c>
      <c r="O9" s="17">
        <v>1387</v>
      </c>
      <c r="P9" s="17">
        <v>1493</v>
      </c>
      <c r="Q9" s="18">
        <v>2894</v>
      </c>
      <c r="R9" s="18">
        <v>2358</v>
      </c>
      <c r="S9" s="18">
        <v>3115</v>
      </c>
      <c r="T9" s="17">
        <v>3224</v>
      </c>
      <c r="U9" s="17">
        <v>5009</v>
      </c>
      <c r="V9" s="30">
        <v>5817</v>
      </c>
      <c r="W9" s="30">
        <v>7006</v>
      </c>
      <c r="X9" s="30">
        <v>7538</v>
      </c>
      <c r="Y9" s="38">
        <v>9160</v>
      </c>
    </row>
    <row r="10" spans="1:25" ht="19.5" customHeight="1">
      <c r="A10" s="16" t="s">
        <v>7</v>
      </c>
      <c r="B10" s="17">
        <v>2585</v>
      </c>
      <c r="C10" s="17">
        <v>3071</v>
      </c>
      <c r="D10" s="17">
        <v>3834</v>
      </c>
      <c r="E10" s="17">
        <v>3590</v>
      </c>
      <c r="F10" s="17">
        <v>2448</v>
      </c>
      <c r="G10" s="17">
        <v>5335</v>
      </c>
      <c r="H10" s="17">
        <v>6135</v>
      </c>
      <c r="I10" s="17">
        <v>6273</v>
      </c>
      <c r="J10" s="17">
        <v>6075</v>
      </c>
      <c r="K10" s="17">
        <f>5462+24</f>
        <v>5486</v>
      </c>
      <c r="L10" s="18">
        <f>3566+22</f>
        <v>3588</v>
      </c>
      <c r="M10" s="18">
        <v>2255</v>
      </c>
      <c r="N10" s="18">
        <v>6082</v>
      </c>
      <c r="O10" s="17">
        <v>1688</v>
      </c>
      <c r="P10" s="17">
        <v>2125</v>
      </c>
      <c r="Q10" s="18">
        <v>1349</v>
      </c>
      <c r="R10" s="18">
        <v>3287</v>
      </c>
      <c r="S10" s="18">
        <v>2328</v>
      </c>
      <c r="T10" s="17">
        <v>4528</v>
      </c>
      <c r="U10" s="17">
        <v>6257</v>
      </c>
      <c r="V10" s="30">
        <v>5759</v>
      </c>
      <c r="W10" s="30">
        <v>8131</v>
      </c>
      <c r="X10" s="30">
        <v>7969</v>
      </c>
      <c r="Y10" s="38">
        <v>9553</v>
      </c>
    </row>
    <row r="11" spans="1:25" ht="19.5" customHeight="1">
      <c r="A11" s="16" t="s">
        <v>8</v>
      </c>
      <c r="B11" s="17">
        <v>3262</v>
      </c>
      <c r="C11" s="17">
        <v>4544</v>
      </c>
      <c r="D11" s="17">
        <v>5655</v>
      </c>
      <c r="E11" s="17">
        <v>5782</v>
      </c>
      <c r="F11" s="17">
        <v>4273</v>
      </c>
      <c r="G11" s="17">
        <v>6219</v>
      </c>
      <c r="H11" s="17">
        <v>7152</v>
      </c>
      <c r="I11" s="17">
        <v>8056</v>
      </c>
      <c r="J11" s="17">
        <v>7524</v>
      </c>
      <c r="K11" s="17">
        <v>7602</v>
      </c>
      <c r="L11" s="18">
        <f>5097+21</f>
        <v>5118</v>
      </c>
      <c r="M11" s="18">
        <v>4644</v>
      </c>
      <c r="N11" s="18">
        <v>3486</v>
      </c>
      <c r="O11" s="17">
        <v>2367</v>
      </c>
      <c r="P11" s="17">
        <v>3911</v>
      </c>
      <c r="Q11" s="18">
        <v>2043</v>
      </c>
      <c r="R11" s="18">
        <v>2401</v>
      </c>
      <c r="S11" s="18">
        <v>2753</v>
      </c>
      <c r="T11" s="17">
        <v>3017</v>
      </c>
      <c r="U11" s="17">
        <v>7251</v>
      </c>
      <c r="V11" s="30">
        <v>5747</v>
      </c>
      <c r="W11" s="30">
        <v>7142</v>
      </c>
      <c r="X11" s="30">
        <v>8625</v>
      </c>
      <c r="Y11" s="38">
        <v>8699</v>
      </c>
    </row>
    <row r="12" spans="1:25" ht="19.5" customHeight="1">
      <c r="A12" s="16" t="s">
        <v>9</v>
      </c>
      <c r="B12" s="17">
        <v>4470</v>
      </c>
      <c r="C12" s="17">
        <v>4985</v>
      </c>
      <c r="D12" s="17">
        <v>6787</v>
      </c>
      <c r="E12" s="17">
        <v>6697</v>
      </c>
      <c r="F12" s="17">
        <v>5442</v>
      </c>
      <c r="G12" s="17">
        <v>6623</v>
      </c>
      <c r="H12" s="17">
        <v>7616</v>
      </c>
      <c r="I12" s="17">
        <v>8391</v>
      </c>
      <c r="J12" s="17">
        <v>8799</v>
      </c>
      <c r="K12" s="17">
        <f>7877+4</f>
        <v>7881</v>
      </c>
      <c r="L12" s="18">
        <f>4407+61</f>
        <v>4468</v>
      </c>
      <c r="M12" s="18">
        <v>3678</v>
      </c>
      <c r="N12" s="18">
        <v>3959</v>
      </c>
      <c r="O12" s="17">
        <v>2584</v>
      </c>
      <c r="P12" s="17">
        <v>3727</v>
      </c>
      <c r="Q12" s="18">
        <v>3191</v>
      </c>
      <c r="R12" s="18">
        <v>2426</v>
      </c>
      <c r="S12" s="18">
        <v>3264</v>
      </c>
      <c r="T12" s="17">
        <v>3797</v>
      </c>
      <c r="U12" s="17">
        <v>8400</v>
      </c>
      <c r="V12" s="30">
        <v>6108</v>
      </c>
      <c r="W12" s="30">
        <v>11636</v>
      </c>
      <c r="X12" s="30">
        <v>10817</v>
      </c>
      <c r="Y12" s="38">
        <v>9575</v>
      </c>
    </row>
    <row r="13" spans="1:25" ht="19.5" customHeight="1">
      <c r="A13" s="16" t="s">
        <v>10</v>
      </c>
      <c r="B13" s="17">
        <v>3201</v>
      </c>
      <c r="C13" s="17">
        <v>3335</v>
      </c>
      <c r="D13" s="17">
        <v>4971</v>
      </c>
      <c r="E13" s="17">
        <v>5623</v>
      </c>
      <c r="F13" s="17">
        <v>4367</v>
      </c>
      <c r="G13" s="17">
        <v>4262</v>
      </c>
      <c r="H13" s="17">
        <v>4901</v>
      </c>
      <c r="I13" s="17">
        <v>7429</v>
      </c>
      <c r="J13" s="17">
        <v>6720</v>
      </c>
      <c r="K13" s="17">
        <f>5743+15</f>
        <v>5758</v>
      </c>
      <c r="L13" s="18">
        <v>3500</v>
      </c>
      <c r="M13" s="18">
        <v>3138</v>
      </c>
      <c r="N13" s="18">
        <v>2138</v>
      </c>
      <c r="O13" s="17">
        <v>2615</v>
      </c>
      <c r="P13" s="17">
        <v>3751</v>
      </c>
      <c r="Q13" s="18">
        <v>3272</v>
      </c>
      <c r="R13" s="18">
        <v>1728</v>
      </c>
      <c r="S13" s="18">
        <f>2403</f>
        <v>2403</v>
      </c>
      <c r="T13" s="17">
        <v>2671</v>
      </c>
      <c r="U13" s="17">
        <v>7671</v>
      </c>
      <c r="V13" s="30">
        <v>5283</v>
      </c>
      <c r="W13" s="30">
        <v>7576</v>
      </c>
      <c r="X13" s="30">
        <v>8353</v>
      </c>
      <c r="Y13" s="38">
        <v>7843</v>
      </c>
    </row>
    <row r="14" spans="1:25" ht="19.5" customHeight="1">
      <c r="A14" s="16" t="s">
        <v>11</v>
      </c>
      <c r="B14" s="17">
        <v>2843</v>
      </c>
      <c r="C14" s="17">
        <v>2703</v>
      </c>
      <c r="D14" s="17">
        <v>4730</v>
      </c>
      <c r="E14" s="17">
        <v>5840</v>
      </c>
      <c r="F14" s="17">
        <v>3779</v>
      </c>
      <c r="G14" s="17">
        <v>3367</v>
      </c>
      <c r="H14" s="17">
        <v>3872</v>
      </c>
      <c r="I14" s="17">
        <v>6568</v>
      </c>
      <c r="J14" s="17">
        <v>5957</v>
      </c>
      <c r="K14" s="17">
        <f>5392+11</f>
        <v>5403</v>
      </c>
      <c r="L14" s="18">
        <v>3022</v>
      </c>
      <c r="M14" s="18">
        <v>2473</v>
      </c>
      <c r="N14" s="18">
        <v>1609</v>
      </c>
      <c r="O14" s="17">
        <v>2136</v>
      </c>
      <c r="P14" s="17">
        <v>3260</v>
      </c>
      <c r="Q14" s="18">
        <v>1949</v>
      </c>
      <c r="R14" s="18">
        <v>3249</v>
      </c>
      <c r="S14" s="18">
        <f>3158</f>
        <v>3158</v>
      </c>
      <c r="T14" s="17">
        <v>4039</v>
      </c>
      <c r="U14" s="17">
        <v>8346</v>
      </c>
      <c r="V14" s="30">
        <v>5557</v>
      </c>
      <c r="W14" s="25">
        <v>7496</v>
      </c>
      <c r="X14" s="30">
        <v>7453</v>
      </c>
      <c r="Y14" s="38">
        <v>7536</v>
      </c>
    </row>
    <row r="15" spans="1:25" ht="19.5" customHeight="1">
      <c r="A15" s="16" t="s">
        <v>12</v>
      </c>
      <c r="B15" s="17">
        <v>2288</v>
      </c>
      <c r="C15" s="17">
        <v>2340</v>
      </c>
      <c r="D15" s="17">
        <v>4172</v>
      </c>
      <c r="E15" s="17">
        <v>5188</v>
      </c>
      <c r="F15" s="17">
        <v>2911</v>
      </c>
      <c r="G15" s="17">
        <v>3475</v>
      </c>
      <c r="H15" s="17">
        <v>3996</v>
      </c>
      <c r="I15" s="17">
        <v>5562</v>
      </c>
      <c r="J15" s="17">
        <v>4583</v>
      </c>
      <c r="K15" s="17">
        <v>2768</v>
      </c>
      <c r="L15" s="18">
        <v>2499</v>
      </c>
      <c r="M15" s="18">
        <v>1570</v>
      </c>
      <c r="N15" s="18">
        <v>1096</v>
      </c>
      <c r="O15" s="17">
        <v>1863</v>
      </c>
      <c r="P15" s="17">
        <v>2949</v>
      </c>
      <c r="Q15" s="18">
        <v>3731</v>
      </c>
      <c r="R15" s="18">
        <v>1746</v>
      </c>
      <c r="S15" s="18">
        <f>5222</f>
        <v>5222</v>
      </c>
      <c r="T15" s="17">
        <v>5187</v>
      </c>
      <c r="U15" s="17">
        <v>6572</v>
      </c>
      <c r="V15" s="30">
        <v>5453</v>
      </c>
      <c r="W15" s="25">
        <v>6921</v>
      </c>
      <c r="X15" s="30">
        <v>7954</v>
      </c>
      <c r="Y15" s="38">
        <v>6569</v>
      </c>
    </row>
    <row r="16" spans="1:25" ht="19.5" customHeight="1">
      <c r="A16" s="16" t="s">
        <v>13</v>
      </c>
      <c r="B16" s="17">
        <v>2780</v>
      </c>
      <c r="C16" s="17">
        <v>2928</v>
      </c>
      <c r="D16" s="17">
        <v>6170</v>
      </c>
      <c r="E16" s="17">
        <v>4209</v>
      </c>
      <c r="F16" s="17">
        <v>4745</v>
      </c>
      <c r="G16" s="17">
        <v>5230</v>
      </c>
      <c r="H16" s="17">
        <v>6015</v>
      </c>
      <c r="I16" s="17">
        <v>7474</v>
      </c>
      <c r="J16" s="17">
        <f>4576+16</f>
        <v>4592</v>
      </c>
      <c r="K16" s="17">
        <v>5295</v>
      </c>
      <c r="L16" s="18">
        <v>1923</v>
      </c>
      <c r="M16" s="18">
        <f>2485+91</f>
        <v>2576</v>
      </c>
      <c r="N16" s="18">
        <v>2226</v>
      </c>
      <c r="O16" s="17">
        <v>2480</v>
      </c>
      <c r="P16" s="17">
        <v>4147</v>
      </c>
      <c r="Q16" s="18">
        <v>3468</v>
      </c>
      <c r="R16" s="18">
        <v>2570</v>
      </c>
      <c r="S16" s="18">
        <v>4866</v>
      </c>
      <c r="T16" s="17">
        <v>5679</v>
      </c>
      <c r="U16" s="17">
        <v>5807</v>
      </c>
      <c r="V16" s="30">
        <v>7110</v>
      </c>
      <c r="W16" s="25">
        <v>6944</v>
      </c>
      <c r="X16" s="30">
        <v>7463</v>
      </c>
      <c r="Y16" s="38">
        <v>9811</v>
      </c>
    </row>
    <row r="17" spans="1:25" ht="19.5" customHeight="1" thickBot="1">
      <c r="A17" s="19" t="s">
        <v>14</v>
      </c>
      <c r="B17" s="20">
        <f>SUM(B5:B16)</f>
        <v>32055</v>
      </c>
      <c r="C17" s="20">
        <f>SUM(C5:C16)</f>
        <v>35526</v>
      </c>
      <c r="D17" s="20">
        <f aca="true" t="shared" si="0" ref="D17:L17">SUM(D5:D16)</f>
        <v>50158</v>
      </c>
      <c r="E17" s="20">
        <f t="shared" si="0"/>
        <v>57800</v>
      </c>
      <c r="F17" s="20">
        <f t="shared" si="0"/>
        <v>45062</v>
      </c>
      <c r="G17" s="20">
        <f t="shared" si="0"/>
        <v>53015</v>
      </c>
      <c r="H17" s="20">
        <f t="shared" si="0"/>
        <v>60967</v>
      </c>
      <c r="I17" s="20">
        <f t="shared" si="0"/>
        <v>78691</v>
      </c>
      <c r="J17" s="20">
        <f t="shared" si="0"/>
        <v>73325</v>
      </c>
      <c r="K17" s="20">
        <f t="shared" si="0"/>
        <v>63324</v>
      </c>
      <c r="L17" s="21">
        <f t="shared" si="0"/>
        <v>43250</v>
      </c>
      <c r="M17" s="21">
        <f aca="true" t="shared" si="1" ref="M17:X17">SUM(M5:M16)</f>
        <v>26757</v>
      </c>
      <c r="N17" s="21">
        <f t="shared" si="1"/>
        <v>31759</v>
      </c>
      <c r="O17" s="21">
        <f t="shared" si="1"/>
        <v>24509</v>
      </c>
      <c r="P17" s="21">
        <f t="shared" si="1"/>
        <v>33107</v>
      </c>
      <c r="Q17" s="21">
        <f t="shared" si="1"/>
        <v>35692</v>
      </c>
      <c r="R17" s="27">
        <f t="shared" si="1"/>
        <v>34497</v>
      </c>
      <c r="S17" s="21">
        <f t="shared" si="1"/>
        <v>38681</v>
      </c>
      <c r="T17" s="20">
        <f t="shared" si="1"/>
        <v>49434</v>
      </c>
      <c r="U17" s="20">
        <f t="shared" si="1"/>
        <v>75560</v>
      </c>
      <c r="V17" s="21">
        <f t="shared" si="1"/>
        <v>71879</v>
      </c>
      <c r="W17" s="29">
        <f t="shared" si="1"/>
        <v>89798</v>
      </c>
      <c r="X17" s="36">
        <f t="shared" si="1"/>
        <v>94583</v>
      </c>
      <c r="Y17" s="39">
        <f>SUM(Y5:Y16)</f>
        <v>94549</v>
      </c>
    </row>
    <row r="18" spans="1:25" ht="19.5" customHeight="1" thickTop="1">
      <c r="A18" s="14" t="s">
        <v>44</v>
      </c>
      <c r="B18" s="22"/>
      <c r="C18" s="23">
        <f>(C17/B17-1)*100</f>
        <v>10.828263921385117</v>
      </c>
      <c r="D18" s="23">
        <f aca="true" t="shared" si="2" ref="D18:Y18">(D17/C17-1)*100</f>
        <v>41.1867364746946</v>
      </c>
      <c r="E18" s="23">
        <f t="shared" si="2"/>
        <v>15.235854699150675</v>
      </c>
      <c r="F18" s="23">
        <f t="shared" si="2"/>
        <v>-22.038062283737027</v>
      </c>
      <c r="G18" s="23">
        <f t="shared" si="2"/>
        <v>17.649016910035066</v>
      </c>
      <c r="H18" s="23">
        <f t="shared" si="2"/>
        <v>14.999528435348486</v>
      </c>
      <c r="I18" s="23">
        <f t="shared" si="2"/>
        <v>29.07146489084258</v>
      </c>
      <c r="J18" s="23">
        <f t="shared" si="2"/>
        <v>-6.819077149864661</v>
      </c>
      <c r="K18" s="23">
        <f t="shared" si="2"/>
        <v>-13.639277190589837</v>
      </c>
      <c r="L18" s="23">
        <f t="shared" si="2"/>
        <v>-31.700461120586187</v>
      </c>
      <c r="M18" s="23">
        <f t="shared" si="2"/>
        <v>-38.134104046242776</v>
      </c>
      <c r="N18" s="23">
        <f t="shared" si="2"/>
        <v>18.694173487311726</v>
      </c>
      <c r="O18" s="23">
        <f t="shared" si="2"/>
        <v>-22.828174690638868</v>
      </c>
      <c r="P18" s="23">
        <f t="shared" si="2"/>
        <v>35.080990656493526</v>
      </c>
      <c r="Q18" s="23">
        <f t="shared" si="2"/>
        <v>7.808016431570364</v>
      </c>
      <c r="R18" s="23">
        <f t="shared" si="2"/>
        <v>-3.3480892076655833</v>
      </c>
      <c r="S18" s="23">
        <f t="shared" si="2"/>
        <v>12.128590891961611</v>
      </c>
      <c r="T18" s="23">
        <f t="shared" si="2"/>
        <v>27.79917789095421</v>
      </c>
      <c r="U18" s="28">
        <f t="shared" si="2"/>
        <v>52.8502649997977</v>
      </c>
      <c r="V18" s="28">
        <f t="shared" si="2"/>
        <v>-4.871625198517737</v>
      </c>
      <c r="W18" s="28">
        <f t="shared" si="2"/>
        <v>24.92939523365656</v>
      </c>
      <c r="X18" s="28">
        <f t="shared" si="2"/>
        <v>5.328626472749942</v>
      </c>
      <c r="Y18" s="44">
        <f t="shared" si="2"/>
        <v>-0.03594726325026887</v>
      </c>
    </row>
    <row r="19" ht="12.75">
      <c r="AC19" s="43"/>
    </row>
    <row r="23" spans="25:26" ht="15.75">
      <c r="Y23" s="40"/>
      <c r="Z23" s="41"/>
    </row>
    <row r="24" spans="25:26" ht="12.75">
      <c r="Y24" s="41"/>
      <c r="Z24" s="41"/>
    </row>
    <row r="25" spans="25:26" ht="15">
      <c r="Y25" s="42"/>
      <c r="Z25" s="41"/>
    </row>
  </sheetData>
  <sheetProtection/>
  <mergeCells count="2">
    <mergeCell ref="A1:R1"/>
    <mergeCell ref="A2:R2"/>
  </mergeCells>
  <printOptions horizontalCentered="1" verticalCentered="1"/>
  <pageMargins left="0.248031496" right="0.248031496" top="0.984251968503937" bottom="0.984251968503937" header="0.511811023622047" footer="0.511811023622047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Q10">
      <selection activeCell="W18" sqref="W18"/>
    </sheetView>
  </sheetViews>
  <sheetFormatPr defaultColWidth="9.140625" defaultRowHeight="12.75"/>
  <cols>
    <col min="1" max="1" width="11.00390625" style="0" bestFit="1" customWidth="1"/>
  </cols>
  <sheetData>
    <row r="1" spans="4:16" ht="12.75">
      <c r="D1" s="46" t="s">
        <v>15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4:16" ht="12.75">
      <c r="D2" s="46" t="s">
        <v>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4" ht="13.5" thickBot="1"/>
    <row r="5" spans="1:23" ht="13.5" thickTop="1">
      <c r="A5" s="4" t="s">
        <v>1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24" t="s">
        <v>31</v>
      </c>
      <c r="R5" s="24" t="s">
        <v>45</v>
      </c>
      <c r="S5" s="3" t="s">
        <v>46</v>
      </c>
      <c r="T5" s="3" t="s">
        <v>47</v>
      </c>
      <c r="U5" s="32" t="s">
        <v>48</v>
      </c>
      <c r="V5" s="24" t="s">
        <v>49</v>
      </c>
      <c r="W5" s="35" t="s">
        <v>50</v>
      </c>
    </row>
    <row r="6" spans="1:23" ht="15">
      <c r="A6" s="5" t="s">
        <v>32</v>
      </c>
      <c r="B6" s="1">
        <f>'C.YEAR'!B11</f>
        <v>3262</v>
      </c>
      <c r="C6" s="1">
        <f>'C.YEAR'!C11</f>
        <v>4544</v>
      </c>
      <c r="D6" s="1">
        <f>'C.YEAR'!D11</f>
        <v>5655</v>
      </c>
      <c r="E6" s="1">
        <f>'C.YEAR'!E11</f>
        <v>5782</v>
      </c>
      <c r="F6" s="1">
        <f>'C.YEAR'!F11</f>
        <v>4273</v>
      </c>
      <c r="G6" s="1">
        <f>'C.YEAR'!G11</f>
        <v>6219</v>
      </c>
      <c r="H6" s="1">
        <f>'C.YEAR'!H11</f>
        <v>7152</v>
      </c>
      <c r="I6" s="1">
        <f>'C.YEAR'!I11</f>
        <v>8056</v>
      </c>
      <c r="J6" s="1">
        <f>'C.YEAR'!J11</f>
        <v>7524</v>
      </c>
      <c r="K6" s="1">
        <f>'C.YEAR'!K11</f>
        <v>7602</v>
      </c>
      <c r="L6" s="1">
        <f>'C.YEAR'!L11</f>
        <v>5118</v>
      </c>
      <c r="M6" s="1">
        <f>'C.YEAR'!M11</f>
        <v>4644</v>
      </c>
      <c r="N6" s="1">
        <f>'C.YEAR'!N11</f>
        <v>3486</v>
      </c>
      <c r="O6" s="1">
        <f>'C.YEAR'!O11</f>
        <v>2367</v>
      </c>
      <c r="P6" s="1">
        <f>'C.YEAR'!P11</f>
        <v>3911</v>
      </c>
      <c r="Q6" s="25">
        <f>'C.YEAR'!Q11</f>
        <v>2043</v>
      </c>
      <c r="R6" s="18">
        <v>2401</v>
      </c>
      <c r="S6" s="17">
        <v>2753</v>
      </c>
      <c r="T6" s="17">
        <v>3017</v>
      </c>
      <c r="U6" s="33">
        <v>7251</v>
      </c>
      <c r="V6" s="30">
        <v>5747</v>
      </c>
      <c r="W6" s="31">
        <v>7142</v>
      </c>
    </row>
    <row r="7" spans="1:23" ht="15">
      <c r="A7" s="5" t="s">
        <v>33</v>
      </c>
      <c r="B7" s="1">
        <f>'C.YEAR'!B12</f>
        <v>4470</v>
      </c>
      <c r="C7" s="1">
        <f>'C.YEAR'!C12</f>
        <v>4985</v>
      </c>
      <c r="D7" s="1">
        <f>'C.YEAR'!D12</f>
        <v>6787</v>
      </c>
      <c r="E7" s="1">
        <f>'C.YEAR'!E12</f>
        <v>6697</v>
      </c>
      <c r="F7" s="1">
        <f>'C.YEAR'!F12</f>
        <v>5442</v>
      </c>
      <c r="G7" s="1">
        <f>'C.YEAR'!G12</f>
        <v>6623</v>
      </c>
      <c r="H7" s="1">
        <f>'C.YEAR'!H12</f>
        <v>7616</v>
      </c>
      <c r="I7" s="1">
        <f>'C.YEAR'!I12</f>
        <v>8391</v>
      </c>
      <c r="J7" s="1">
        <f>'C.YEAR'!J12</f>
        <v>8799</v>
      </c>
      <c r="K7" s="1">
        <f>'C.YEAR'!K12</f>
        <v>7881</v>
      </c>
      <c r="L7" s="1">
        <f>'C.YEAR'!L12</f>
        <v>4468</v>
      </c>
      <c r="M7" s="1">
        <f>'C.YEAR'!M12</f>
        <v>3678</v>
      </c>
      <c r="N7" s="1">
        <f>'C.YEAR'!N12</f>
        <v>3959</v>
      </c>
      <c r="O7" s="1">
        <f>'C.YEAR'!O12</f>
        <v>2584</v>
      </c>
      <c r="P7" s="1">
        <f>'C.YEAR'!P12</f>
        <v>3727</v>
      </c>
      <c r="Q7" s="25">
        <f>'C.YEAR'!Q12</f>
        <v>3191</v>
      </c>
      <c r="R7" s="18">
        <v>2426</v>
      </c>
      <c r="S7" s="17">
        <v>3264</v>
      </c>
      <c r="T7" s="17">
        <v>3797</v>
      </c>
      <c r="U7" s="33">
        <v>8400</v>
      </c>
      <c r="V7" s="30">
        <v>6108</v>
      </c>
      <c r="W7" s="31">
        <v>11636</v>
      </c>
    </row>
    <row r="8" spans="1:23" ht="15">
      <c r="A8" s="5" t="s">
        <v>34</v>
      </c>
      <c r="B8" s="1">
        <f>'C.YEAR'!B13</f>
        <v>3201</v>
      </c>
      <c r="C8" s="1">
        <f>'C.YEAR'!C13</f>
        <v>3335</v>
      </c>
      <c r="D8" s="1">
        <f>'C.YEAR'!D13</f>
        <v>4971</v>
      </c>
      <c r="E8" s="1">
        <f>'C.YEAR'!E13</f>
        <v>5623</v>
      </c>
      <c r="F8" s="1">
        <f>'C.YEAR'!F13</f>
        <v>4367</v>
      </c>
      <c r="G8" s="1">
        <f>'C.YEAR'!G13</f>
        <v>4262</v>
      </c>
      <c r="H8" s="1">
        <f>'C.YEAR'!H13</f>
        <v>4901</v>
      </c>
      <c r="I8" s="1">
        <f>'C.YEAR'!I13</f>
        <v>7429</v>
      </c>
      <c r="J8" s="1">
        <f>'C.YEAR'!J13</f>
        <v>6720</v>
      </c>
      <c r="K8" s="1">
        <f>'C.YEAR'!K13</f>
        <v>5758</v>
      </c>
      <c r="L8" s="1">
        <f>'C.YEAR'!L13</f>
        <v>3500</v>
      </c>
      <c r="M8" s="1">
        <f>'C.YEAR'!M13</f>
        <v>3138</v>
      </c>
      <c r="N8" s="1">
        <f>'C.YEAR'!N13</f>
        <v>2138</v>
      </c>
      <c r="O8" s="1">
        <f>'C.YEAR'!O13</f>
        <v>2615</v>
      </c>
      <c r="P8" s="1">
        <f>'C.YEAR'!P13</f>
        <v>3751</v>
      </c>
      <c r="Q8" s="25">
        <f>'C.YEAR'!Q13</f>
        <v>3272</v>
      </c>
      <c r="R8" s="18">
        <v>1728</v>
      </c>
      <c r="S8" s="17">
        <f>2403</f>
        <v>2403</v>
      </c>
      <c r="T8" s="17">
        <v>2671</v>
      </c>
      <c r="U8" s="33">
        <v>7671</v>
      </c>
      <c r="V8" s="30">
        <v>5283</v>
      </c>
      <c r="W8" s="31">
        <v>7576</v>
      </c>
    </row>
    <row r="9" spans="1:23" ht="15">
      <c r="A9" s="5" t="s">
        <v>35</v>
      </c>
      <c r="B9" s="1">
        <f>'C.YEAR'!B14</f>
        <v>2843</v>
      </c>
      <c r="C9" s="1">
        <f>'C.YEAR'!C14</f>
        <v>2703</v>
      </c>
      <c r="D9" s="1">
        <f>'C.YEAR'!D14</f>
        <v>4730</v>
      </c>
      <c r="E9" s="1">
        <f>'C.YEAR'!E14</f>
        <v>5840</v>
      </c>
      <c r="F9" s="1">
        <f>'C.YEAR'!F14</f>
        <v>3779</v>
      </c>
      <c r="G9" s="1">
        <f>'C.YEAR'!G14</f>
        <v>3367</v>
      </c>
      <c r="H9" s="1">
        <f>'C.YEAR'!H14</f>
        <v>3872</v>
      </c>
      <c r="I9" s="1">
        <f>'C.YEAR'!I14</f>
        <v>6568</v>
      </c>
      <c r="J9" s="1">
        <f>'C.YEAR'!J14</f>
        <v>5957</v>
      </c>
      <c r="K9" s="1">
        <f>'C.YEAR'!K14</f>
        <v>5403</v>
      </c>
      <c r="L9" s="1">
        <f>'C.YEAR'!L14</f>
        <v>3022</v>
      </c>
      <c r="M9" s="1">
        <f>'C.YEAR'!M14</f>
        <v>2473</v>
      </c>
      <c r="N9" s="1">
        <f>'C.YEAR'!N14</f>
        <v>1609</v>
      </c>
      <c r="O9" s="1">
        <f>'C.YEAR'!O14</f>
        <v>2136</v>
      </c>
      <c r="P9" s="1">
        <f>'C.YEAR'!P14</f>
        <v>3260</v>
      </c>
      <c r="Q9" s="25">
        <v>1949</v>
      </c>
      <c r="R9" s="18">
        <v>3249</v>
      </c>
      <c r="S9" s="17">
        <f>3158</f>
        <v>3158</v>
      </c>
      <c r="T9" s="17">
        <v>4039</v>
      </c>
      <c r="U9" s="33">
        <v>8346</v>
      </c>
      <c r="V9" s="30">
        <v>5557</v>
      </c>
      <c r="W9" s="31">
        <v>7496</v>
      </c>
    </row>
    <row r="10" spans="1:23" ht="15">
      <c r="A10" s="5" t="s">
        <v>36</v>
      </c>
      <c r="B10" s="1">
        <f>'C.YEAR'!B15</f>
        <v>2288</v>
      </c>
      <c r="C10" s="1">
        <f>'C.YEAR'!C15</f>
        <v>2340</v>
      </c>
      <c r="D10" s="1">
        <f>'C.YEAR'!D15</f>
        <v>4172</v>
      </c>
      <c r="E10" s="1">
        <f>'C.YEAR'!E15</f>
        <v>5188</v>
      </c>
      <c r="F10" s="1">
        <f>'C.YEAR'!F15</f>
        <v>2911</v>
      </c>
      <c r="G10" s="1">
        <f>'C.YEAR'!G15</f>
        <v>3475</v>
      </c>
      <c r="H10" s="1">
        <f>'C.YEAR'!H15</f>
        <v>3996</v>
      </c>
      <c r="I10" s="1">
        <f>'C.YEAR'!I15</f>
        <v>5562</v>
      </c>
      <c r="J10" s="1">
        <f>'C.YEAR'!J15</f>
        <v>4583</v>
      </c>
      <c r="K10" s="1">
        <f>'C.YEAR'!K15</f>
        <v>2768</v>
      </c>
      <c r="L10" s="1">
        <f>'C.YEAR'!L15</f>
        <v>2499</v>
      </c>
      <c r="M10" s="1">
        <f>'C.YEAR'!M15</f>
        <v>1570</v>
      </c>
      <c r="N10" s="1">
        <f>'C.YEAR'!N15</f>
        <v>1096</v>
      </c>
      <c r="O10" s="1">
        <f>'C.YEAR'!O15</f>
        <v>1863</v>
      </c>
      <c r="P10" s="1">
        <f>'C.YEAR'!P15</f>
        <v>2949</v>
      </c>
      <c r="Q10" s="25">
        <v>3731</v>
      </c>
      <c r="R10" s="18">
        <v>1746</v>
      </c>
      <c r="S10" s="17">
        <f>5222</f>
        <v>5222</v>
      </c>
      <c r="T10" s="17">
        <v>5187</v>
      </c>
      <c r="U10" s="33">
        <v>6572</v>
      </c>
      <c r="V10" s="30">
        <v>5453</v>
      </c>
      <c r="W10" s="31">
        <v>6921</v>
      </c>
    </row>
    <row r="11" spans="1:23" ht="15">
      <c r="A11" s="5" t="s">
        <v>37</v>
      </c>
      <c r="B11" s="1">
        <f>'C.YEAR'!B16</f>
        <v>2780</v>
      </c>
      <c r="C11" s="1">
        <f>'C.YEAR'!C16</f>
        <v>2928</v>
      </c>
      <c r="D11" s="1">
        <f>'C.YEAR'!D16</f>
        <v>6170</v>
      </c>
      <c r="E11" s="1">
        <f>'C.YEAR'!E16</f>
        <v>4209</v>
      </c>
      <c r="F11" s="1">
        <f>'C.YEAR'!F16</f>
        <v>4745</v>
      </c>
      <c r="G11" s="1">
        <f>'C.YEAR'!G16</f>
        <v>5230</v>
      </c>
      <c r="H11" s="1">
        <f>'C.YEAR'!H16</f>
        <v>6015</v>
      </c>
      <c r="I11" s="1">
        <f>'C.YEAR'!I16</f>
        <v>7474</v>
      </c>
      <c r="J11" s="1">
        <f>'C.YEAR'!J16</f>
        <v>4592</v>
      </c>
      <c r="K11" s="1">
        <f>'C.YEAR'!K16</f>
        <v>5295</v>
      </c>
      <c r="L11" s="1">
        <f>'C.YEAR'!L16</f>
        <v>1923</v>
      </c>
      <c r="M11" s="1">
        <f>'C.YEAR'!M16</f>
        <v>2576</v>
      </c>
      <c r="N11" s="1">
        <f>'C.YEAR'!N16</f>
        <v>2226</v>
      </c>
      <c r="O11" s="1">
        <f>'C.YEAR'!O16</f>
        <v>2480</v>
      </c>
      <c r="P11" s="1">
        <f>'C.YEAR'!P16</f>
        <v>4147</v>
      </c>
      <c r="Q11" s="25">
        <v>3468</v>
      </c>
      <c r="R11" s="18">
        <v>2570</v>
      </c>
      <c r="S11" s="17">
        <v>4866</v>
      </c>
      <c r="T11" s="17">
        <v>5679</v>
      </c>
      <c r="U11" s="33">
        <v>5807</v>
      </c>
      <c r="V11" s="30">
        <v>7110</v>
      </c>
      <c r="W11" s="31">
        <v>6944</v>
      </c>
    </row>
    <row r="12" spans="1:23" ht="15">
      <c r="A12" s="5" t="s">
        <v>38</v>
      </c>
      <c r="B12" s="1">
        <f>'C.YEAR'!C5</f>
        <v>2831</v>
      </c>
      <c r="C12" s="1">
        <f>'C.YEAR'!D5</f>
        <v>3600</v>
      </c>
      <c r="D12" s="1">
        <f>'C.YEAR'!E5</f>
        <v>6437</v>
      </c>
      <c r="E12" s="1">
        <f>'C.YEAR'!F5</f>
        <v>3075</v>
      </c>
      <c r="F12" s="1">
        <f>'C.YEAR'!G5</f>
        <v>4554</v>
      </c>
      <c r="G12" s="1">
        <f>'C.YEAR'!H5</f>
        <v>5237</v>
      </c>
      <c r="H12" s="1">
        <f>'C.YEAR'!I5</f>
        <v>6226</v>
      </c>
      <c r="I12" s="1">
        <f>'C.YEAR'!J5</f>
        <v>6710</v>
      </c>
      <c r="J12" s="1">
        <f>'C.YEAR'!K5</f>
        <v>4814</v>
      </c>
      <c r="K12" s="1">
        <f>'C.YEAR'!L5</f>
        <v>3489</v>
      </c>
      <c r="L12" s="1">
        <f>'C.YEAR'!M5</f>
        <v>1912</v>
      </c>
      <c r="M12" s="1">
        <f>'C.YEAR'!N5</f>
        <v>2134</v>
      </c>
      <c r="N12" s="1">
        <f>'C.YEAR'!O5</f>
        <v>1617</v>
      </c>
      <c r="O12" s="1">
        <f>'C.YEAR'!P5</f>
        <v>2230</v>
      </c>
      <c r="P12" s="1">
        <f>'C.YEAR'!Q5</f>
        <v>3576</v>
      </c>
      <c r="Q12" s="25">
        <v>3392</v>
      </c>
      <c r="R12" s="18">
        <v>3191</v>
      </c>
      <c r="S12" s="17">
        <v>2689</v>
      </c>
      <c r="T12" s="17">
        <v>5493</v>
      </c>
      <c r="U12" s="33">
        <v>7098</v>
      </c>
      <c r="V12" s="30">
        <v>6636</v>
      </c>
      <c r="W12" s="31">
        <v>7446</v>
      </c>
    </row>
    <row r="13" spans="1:23" ht="15">
      <c r="A13" s="5" t="s">
        <v>39</v>
      </c>
      <c r="B13" s="1">
        <f>'C.YEAR'!C6</f>
        <v>2291</v>
      </c>
      <c r="C13" s="1">
        <f>'C.YEAR'!D6</f>
        <v>2279</v>
      </c>
      <c r="D13" s="1">
        <f>'C.YEAR'!E6</f>
        <v>3421</v>
      </c>
      <c r="E13" s="1">
        <f>'C.YEAR'!F6</f>
        <v>3646</v>
      </c>
      <c r="F13" s="1">
        <f>'C.YEAR'!G6</f>
        <v>3053</v>
      </c>
      <c r="G13" s="1">
        <f>'C.YEAR'!H6</f>
        <v>3511</v>
      </c>
      <c r="H13" s="1">
        <f>'C.YEAR'!I6</f>
        <v>5386</v>
      </c>
      <c r="I13" s="1">
        <f>'C.YEAR'!J6</f>
        <v>5875</v>
      </c>
      <c r="J13" s="1">
        <f>'C.YEAR'!K6</f>
        <v>5627</v>
      </c>
      <c r="K13" s="1">
        <f>'C.YEAR'!L6</f>
        <v>4443</v>
      </c>
      <c r="L13" s="1">
        <f>'C.YEAR'!M6</f>
        <v>1175</v>
      </c>
      <c r="M13" s="1">
        <f>'C.YEAR'!N6</f>
        <v>2024</v>
      </c>
      <c r="N13" s="1">
        <f>'C.YEAR'!O6</f>
        <v>1916</v>
      </c>
      <c r="O13" s="1">
        <f>'C.YEAR'!P6</f>
        <v>1573</v>
      </c>
      <c r="P13" s="1">
        <f>'C.YEAR'!Q6</f>
        <v>3337</v>
      </c>
      <c r="Q13" s="25">
        <v>2939</v>
      </c>
      <c r="R13" s="18">
        <v>2687</v>
      </c>
      <c r="S13" s="17">
        <v>3668</v>
      </c>
      <c r="T13" s="17">
        <v>4726</v>
      </c>
      <c r="U13" s="33">
        <v>5244</v>
      </c>
      <c r="V13" s="30">
        <v>7303</v>
      </c>
      <c r="W13" s="31">
        <v>6665</v>
      </c>
    </row>
    <row r="14" spans="1:23" ht="15">
      <c r="A14" s="5" t="s">
        <v>40</v>
      </c>
      <c r="B14" s="1">
        <f>'C.YEAR'!C7</f>
        <v>1825</v>
      </c>
      <c r="C14" s="1">
        <f>'C.YEAR'!D7</f>
        <v>2235</v>
      </c>
      <c r="D14" s="1">
        <f>'C.YEAR'!E7</f>
        <v>3656</v>
      </c>
      <c r="E14" s="1">
        <f>'C.YEAR'!F7</f>
        <v>3882</v>
      </c>
      <c r="F14" s="1">
        <f>'C.YEAR'!G7</f>
        <v>3214</v>
      </c>
      <c r="G14" s="1">
        <f>'C.YEAR'!H7</f>
        <v>3696</v>
      </c>
      <c r="H14" s="1">
        <f>'C.YEAR'!I7</f>
        <v>5607</v>
      </c>
      <c r="I14" s="1">
        <f>'C.YEAR'!J7</f>
        <v>6174</v>
      </c>
      <c r="J14" s="1">
        <f>'C.YEAR'!K7</f>
        <v>4148</v>
      </c>
      <c r="K14" s="1">
        <f>'C.YEAR'!L7</f>
        <v>4567</v>
      </c>
      <c r="L14" s="1">
        <f>'C.YEAR'!M7</f>
        <v>1202</v>
      </c>
      <c r="M14" s="1">
        <f>'C.YEAR'!N7</f>
        <v>1510</v>
      </c>
      <c r="N14" s="1">
        <f>'C.YEAR'!O7</f>
        <v>1885</v>
      </c>
      <c r="O14" s="1">
        <f>'C.YEAR'!P7</f>
        <v>2059</v>
      </c>
      <c r="P14" s="1">
        <f>'C.YEAR'!Q7</f>
        <v>3606</v>
      </c>
      <c r="Q14" s="25">
        <v>5175</v>
      </c>
      <c r="R14" s="18">
        <v>3016</v>
      </c>
      <c r="S14" s="17">
        <v>7992</v>
      </c>
      <c r="T14" s="17">
        <v>4718</v>
      </c>
      <c r="U14" s="33">
        <v>5770</v>
      </c>
      <c r="V14" s="30">
        <v>6952</v>
      </c>
      <c r="W14" s="31">
        <v>7809</v>
      </c>
    </row>
    <row r="15" spans="1:23" ht="15">
      <c r="A15" s="5" t="s">
        <v>41</v>
      </c>
      <c r="B15" s="1">
        <f>'C.YEAR'!C8</f>
        <v>2198</v>
      </c>
      <c r="C15" s="1">
        <f>'C.YEAR'!D8</f>
        <v>2900</v>
      </c>
      <c r="D15" s="1">
        <f>'C.YEAR'!E8</f>
        <v>3664</v>
      </c>
      <c r="E15" s="1">
        <f>'C.YEAR'!F8</f>
        <v>3722</v>
      </c>
      <c r="F15" s="1">
        <f>'C.YEAR'!G8</f>
        <v>3879</v>
      </c>
      <c r="G15" s="1">
        <f>'C.YEAR'!H8</f>
        <v>4461</v>
      </c>
      <c r="H15" s="1">
        <f>'C.YEAR'!I8</f>
        <v>6228</v>
      </c>
      <c r="I15" s="1">
        <f>'C.YEAR'!J8</f>
        <v>4142</v>
      </c>
      <c r="J15" s="1">
        <f>'C.YEAR'!K8</f>
        <v>4161</v>
      </c>
      <c r="K15" s="1">
        <f>'C.YEAR'!L8</f>
        <v>3672</v>
      </c>
      <c r="L15" s="1">
        <f>'C.YEAR'!M8</f>
        <v>906</v>
      </c>
      <c r="M15" s="1">
        <f>'C.YEAR'!N8</f>
        <v>1577</v>
      </c>
      <c r="N15" s="1">
        <f>'C.YEAR'!O8</f>
        <v>1971</v>
      </c>
      <c r="O15" s="1">
        <f>'C.YEAR'!P8</f>
        <v>1882</v>
      </c>
      <c r="P15" s="1">
        <f>'C.YEAR'!Q8</f>
        <v>3276</v>
      </c>
      <c r="Q15" s="25">
        <v>3226</v>
      </c>
      <c r="R15" s="18">
        <v>2678</v>
      </c>
      <c r="S15" s="17">
        <v>2943</v>
      </c>
      <c r="T15" s="17">
        <v>5310</v>
      </c>
      <c r="U15" s="33">
        <v>6933</v>
      </c>
      <c r="V15" s="30">
        <v>6055</v>
      </c>
      <c r="W15" s="31">
        <v>6491</v>
      </c>
    </row>
    <row r="16" spans="1:23" ht="15">
      <c r="A16" s="5" t="s">
        <v>42</v>
      </c>
      <c r="B16" s="1">
        <f>'C.YEAR'!C9</f>
        <v>2475</v>
      </c>
      <c r="C16" s="1">
        <f>'C.YEAR'!D9</f>
        <v>2825</v>
      </c>
      <c r="D16" s="1">
        <f>'C.YEAR'!E9</f>
        <v>3693</v>
      </c>
      <c r="E16" s="1">
        <f>'C.YEAR'!F9</f>
        <v>2772</v>
      </c>
      <c r="F16" s="1">
        <f>'C.YEAR'!G9</f>
        <v>3804</v>
      </c>
      <c r="G16" s="1">
        <f>'C.YEAR'!H9</f>
        <v>4375</v>
      </c>
      <c r="H16" s="1">
        <f>'C.YEAR'!I9</f>
        <v>5491</v>
      </c>
      <c r="I16" s="1">
        <f>'C.YEAR'!J9</f>
        <v>6174</v>
      </c>
      <c r="J16" s="1">
        <f>'C.YEAR'!K9</f>
        <v>4381</v>
      </c>
      <c r="K16" s="1">
        <f>'C.YEAR'!L9</f>
        <v>2961</v>
      </c>
      <c r="L16" s="1">
        <f>'C.YEAR'!M9</f>
        <v>1228</v>
      </c>
      <c r="M16" s="1">
        <f>'C.YEAR'!N9</f>
        <v>3918</v>
      </c>
      <c r="N16" s="1">
        <f>'C.YEAR'!O9</f>
        <v>1387</v>
      </c>
      <c r="O16" s="1">
        <f>'C.YEAR'!P9</f>
        <v>1493</v>
      </c>
      <c r="P16" s="1">
        <f>'C.YEAR'!Q9</f>
        <v>2894</v>
      </c>
      <c r="Q16" s="25">
        <v>2358</v>
      </c>
      <c r="R16" s="18">
        <v>3115</v>
      </c>
      <c r="S16" s="17">
        <v>3224</v>
      </c>
      <c r="T16" s="17">
        <v>5009</v>
      </c>
      <c r="U16" s="33">
        <v>5817</v>
      </c>
      <c r="V16" s="30">
        <v>7006</v>
      </c>
      <c r="W16" s="31">
        <v>7538</v>
      </c>
    </row>
    <row r="17" spans="1:23" ht="15">
      <c r="A17" s="5" t="s">
        <v>43</v>
      </c>
      <c r="B17" s="1">
        <f>'C.YEAR'!C10</f>
        <v>3071</v>
      </c>
      <c r="C17" s="1">
        <f>'C.YEAR'!D10</f>
        <v>3834</v>
      </c>
      <c r="D17" s="1">
        <f>'C.YEAR'!E10</f>
        <v>3590</v>
      </c>
      <c r="E17" s="1">
        <f>'C.YEAR'!F10</f>
        <v>2448</v>
      </c>
      <c r="F17" s="1">
        <f>'C.YEAR'!G10</f>
        <v>5335</v>
      </c>
      <c r="G17" s="1">
        <f>'C.YEAR'!H10</f>
        <v>6135</v>
      </c>
      <c r="H17" s="1">
        <f>'C.YEAR'!I10</f>
        <v>6273</v>
      </c>
      <c r="I17" s="1">
        <f>'C.YEAR'!J10</f>
        <v>6075</v>
      </c>
      <c r="J17" s="1">
        <f>'C.YEAR'!K10</f>
        <v>5486</v>
      </c>
      <c r="K17" s="1">
        <f>'C.YEAR'!L10</f>
        <v>3588</v>
      </c>
      <c r="L17" s="1">
        <f>'C.YEAR'!M10</f>
        <v>2255</v>
      </c>
      <c r="M17" s="1">
        <f>'C.YEAR'!N10</f>
        <v>6082</v>
      </c>
      <c r="N17" s="1">
        <f>'C.YEAR'!O10</f>
        <v>1688</v>
      </c>
      <c r="O17" s="1">
        <f>'C.YEAR'!P10</f>
        <v>2125</v>
      </c>
      <c r="P17" s="1">
        <f>'C.YEAR'!Q10</f>
        <v>1349</v>
      </c>
      <c r="Q17" s="25">
        <v>3287</v>
      </c>
      <c r="R17" s="18">
        <v>2328</v>
      </c>
      <c r="S17" s="17">
        <v>4528</v>
      </c>
      <c r="T17" s="17">
        <v>6257</v>
      </c>
      <c r="U17" s="33">
        <v>5759</v>
      </c>
      <c r="V17" s="30">
        <v>8131</v>
      </c>
      <c r="W17" s="31">
        <v>7969</v>
      </c>
    </row>
    <row r="18" spans="1:23" s="7" customFormat="1" ht="16.5" thickBot="1">
      <c r="A18" s="6" t="s">
        <v>14</v>
      </c>
      <c r="B18" s="2">
        <f>SUM(B6:B17)</f>
        <v>33535</v>
      </c>
      <c r="C18" s="2">
        <f aca="true" t="shared" si="0" ref="C18:R18">SUM(C6:C17)</f>
        <v>38508</v>
      </c>
      <c r="D18" s="2">
        <f t="shared" si="0"/>
        <v>56946</v>
      </c>
      <c r="E18" s="2">
        <f t="shared" si="0"/>
        <v>52884</v>
      </c>
      <c r="F18" s="2">
        <f t="shared" si="0"/>
        <v>49356</v>
      </c>
      <c r="G18" s="2">
        <f t="shared" si="0"/>
        <v>56591</v>
      </c>
      <c r="H18" s="2">
        <f t="shared" si="0"/>
        <v>68763</v>
      </c>
      <c r="I18" s="2">
        <f t="shared" si="0"/>
        <v>78630</v>
      </c>
      <c r="J18" s="2">
        <f t="shared" si="0"/>
        <v>66792</v>
      </c>
      <c r="K18" s="2">
        <f t="shared" si="0"/>
        <v>57427</v>
      </c>
      <c r="L18" s="2">
        <f t="shared" si="0"/>
        <v>29208</v>
      </c>
      <c r="M18" s="2">
        <f t="shared" si="0"/>
        <v>35324</v>
      </c>
      <c r="N18" s="2">
        <f t="shared" si="0"/>
        <v>24978</v>
      </c>
      <c r="O18" s="2">
        <f t="shared" si="0"/>
        <v>25407</v>
      </c>
      <c r="P18" s="2">
        <f t="shared" si="0"/>
        <v>39783</v>
      </c>
      <c r="Q18" s="26">
        <f t="shared" si="0"/>
        <v>38031</v>
      </c>
      <c r="R18" s="26">
        <f t="shared" si="0"/>
        <v>31135</v>
      </c>
      <c r="S18" s="20">
        <f>SUM(S6:S17)</f>
        <v>46710</v>
      </c>
      <c r="T18" s="20">
        <f>SUM(T6:T17)</f>
        <v>55903</v>
      </c>
      <c r="U18" s="34">
        <f>SUM(U6:U17)</f>
        <v>80668</v>
      </c>
      <c r="V18" s="21">
        <f>SUM(V6:V17)</f>
        <v>77341</v>
      </c>
      <c r="W18" s="29">
        <f>SUM(W6:W17)</f>
        <v>91633</v>
      </c>
    </row>
    <row r="19" spans="1:23" ht="13.5" thickTop="1">
      <c r="A19" s="3" t="s">
        <v>44</v>
      </c>
      <c r="B19" s="8"/>
      <c r="C19" s="9">
        <f>(C18/B18-1)*100</f>
        <v>14.829282838825097</v>
      </c>
      <c r="D19" s="9">
        <f aca="true" t="shared" si="1" ref="D19:W19">(D18/C18-1)*100</f>
        <v>47.88095980056093</v>
      </c>
      <c r="E19" s="9">
        <f t="shared" si="1"/>
        <v>-7.133073437993886</v>
      </c>
      <c r="F19" s="9">
        <f t="shared" si="1"/>
        <v>-6.671204901293393</v>
      </c>
      <c r="G19" s="9">
        <f t="shared" si="1"/>
        <v>14.658805413728837</v>
      </c>
      <c r="H19" s="9">
        <f t="shared" si="1"/>
        <v>21.50872046791892</v>
      </c>
      <c r="I19" s="9">
        <f t="shared" si="1"/>
        <v>14.349286680336814</v>
      </c>
      <c r="J19" s="9">
        <f t="shared" si="1"/>
        <v>-15.055322396032045</v>
      </c>
      <c r="K19" s="9">
        <f t="shared" si="1"/>
        <v>-14.021140256318121</v>
      </c>
      <c r="L19" s="9">
        <f t="shared" si="1"/>
        <v>-49.13890678600659</v>
      </c>
      <c r="M19" s="9">
        <f t="shared" si="1"/>
        <v>20.93946863872911</v>
      </c>
      <c r="N19" s="9">
        <f t="shared" si="1"/>
        <v>-29.28886875778508</v>
      </c>
      <c r="O19" s="9">
        <f t="shared" si="1"/>
        <v>1.7175114100408395</v>
      </c>
      <c r="P19" s="9">
        <f t="shared" si="1"/>
        <v>56.58283150312906</v>
      </c>
      <c r="Q19" s="9">
        <f t="shared" si="1"/>
        <v>-4.403891109267777</v>
      </c>
      <c r="R19" s="9">
        <f t="shared" si="1"/>
        <v>-18.13257605637506</v>
      </c>
      <c r="S19" s="9">
        <f t="shared" si="1"/>
        <v>50.024088646218075</v>
      </c>
      <c r="T19" s="9">
        <f t="shared" si="1"/>
        <v>19.681010490259055</v>
      </c>
      <c r="U19" s="9">
        <f t="shared" si="1"/>
        <v>44.29994812442981</v>
      </c>
      <c r="V19" s="9">
        <f t="shared" si="1"/>
        <v>-4.124311994843055</v>
      </c>
      <c r="W19" s="9">
        <f t="shared" si="1"/>
        <v>18.479202492856306</v>
      </c>
    </row>
  </sheetData>
  <sheetProtection/>
  <mergeCells count="2">
    <mergeCell ref="D1:P1"/>
    <mergeCell ref="D2:P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doloro</cp:lastModifiedBy>
  <cp:lastPrinted>2008-01-04T10:48:51Z</cp:lastPrinted>
  <dcterms:created xsi:type="dcterms:W3CDTF">1999-03-19T04:07:45Z</dcterms:created>
  <dcterms:modified xsi:type="dcterms:W3CDTF">2015-11-10T13:16:43Z</dcterms:modified>
  <cp:category/>
  <cp:version/>
  <cp:contentType/>
  <cp:contentStatus/>
</cp:coreProperties>
</file>